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/>
  <mc:AlternateContent xmlns:mc="http://schemas.openxmlformats.org/markup-compatibility/2006">
    <mc:Choice Requires="x15">
      <x15ac:absPath xmlns:x15ac="http://schemas.microsoft.com/office/spreadsheetml/2010/11/ac" url="Z:\KNZ\ID2\5CD69AA6-A0F2-460D-8BBC-F09CA37D963E\0\6000-6999\6216\L\L\2018-19 CM GUIDELINES &amp; FRP FORMS (ID 6216)\"/>
    </mc:Choice>
  </mc:AlternateContent>
  <bookViews>
    <workbookView xWindow="0" yWindow="0" windowWidth="28800" windowHeight="12210"/>
  </bookViews>
  <sheets>
    <sheet name="Sheet1" sheetId="1" r:id="rId1"/>
  </sheets>
  <definedNames>
    <definedName name="Text1" localSheetId="0">Sheet1!$B$8</definedName>
    <definedName name="Text2" localSheetId="0">Sheet1!$B$17</definedName>
    <definedName name="Text3" localSheetId="0">Sheet1!$B$18</definedName>
    <definedName name="Text4" localSheetId="0">Sheet1!$B$16</definedName>
    <definedName name="Trays" localSheetId="0">Sheet1!$B$6</definedName>
    <definedName name="Weighted_Trays" localSheetId="0">Sheet1!$B$14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2" i="1" l="1"/>
  <c r="B11" i="1" l="1"/>
  <c r="B10" i="1" s="1"/>
  <c r="B9" i="1" s="1"/>
  <c r="B8" i="1" s="1"/>
  <c r="B14" i="1" l="1"/>
  <c r="D16" i="1" l="1"/>
  <c r="D17" i="1" s="1"/>
  <c r="D18" i="1" s="1"/>
  <c r="B16" i="1"/>
  <c r="B17" i="1" s="1"/>
  <c r="B18" i="1" s="1"/>
  <c r="C16" i="1"/>
  <c r="C17" i="1" s="1"/>
  <c r="C18" i="1" s="1"/>
</calcChain>
</file>

<file path=xl/sharedStrings.xml><?xml version="1.0" encoding="utf-8"?>
<sst xmlns="http://schemas.openxmlformats.org/spreadsheetml/2006/main" count="31" uniqueCount="31">
  <si>
    <t>Trays applied for</t>
  </si>
  <si>
    <t>Weighted trays &gt;1,500,000</t>
  </si>
  <si>
    <t>1,000,001 to 1,500,000</t>
  </si>
  <si>
    <t>500,001 to 1,000,000</t>
  </si>
  <si>
    <t>250,001 to 500,000</t>
  </si>
  <si>
    <t>100,001 to 250,000</t>
  </si>
  <si>
    <t>Up to 100,000</t>
  </si>
  <si>
    <t>Weighted trays</t>
  </si>
  <si>
    <t>GST</t>
  </si>
  <si>
    <t>Final Fee if Approved</t>
  </si>
  <si>
    <t>the number of trays up to and including 100,000 for each application,</t>
  </si>
  <si>
    <t>b)</t>
  </si>
  <si>
    <t>for trays in excess of 100,000 and between 100,001 and 250,000, the number of trays weighted by a factor of .80 (eighty percent),</t>
  </si>
  <si>
    <t>c)</t>
  </si>
  <si>
    <t>for trays in excess of 250,000 and between 250,001 and 500,000, the number of trays weighted by a factor of .50 (fifty percent),</t>
  </si>
  <si>
    <t>d)</t>
  </si>
  <si>
    <t>for trays in excess of 500,000 and between 500,001 and 1,000,000, the number of trays weighted by a factor of .25 (twenty-five percent),</t>
  </si>
  <si>
    <t>e)</t>
  </si>
  <si>
    <t>for trays in excess of 1000,000 and between 1000,001 and 1,500,000, the number of trays weighted by a factor of .05 (five percent), and</t>
  </si>
  <si>
    <t>f)</t>
  </si>
  <si>
    <t xml:space="preserve">for the trays in number exceeding 1,500,000, the number of trays weighted by a factor of .02 (two percent). </t>
  </si>
  <si>
    <t>Kiwifruit Fee Calculator</t>
  </si>
  <si>
    <t>Final Fee if Declined</t>
  </si>
  <si>
    <t>Application Fee</t>
  </si>
  <si>
    <t>Fees</t>
  </si>
  <si>
    <t>Total Fee (including GST)</t>
  </si>
  <si>
    <t>Calculator Methodology</t>
  </si>
  <si>
    <r>
      <t>a</t>
    </r>
    <r>
      <rPr>
        <sz val="10"/>
        <color theme="1"/>
        <rFont val="Calibri"/>
        <family val="2"/>
        <scheme val="minor"/>
      </rPr>
      <t>)</t>
    </r>
  </si>
  <si>
    <t>2018-19 Season</t>
  </si>
  <si>
    <r>
      <t>Initial Application fees are the greater of (i) $2,500 or (ii) 33.3% (.333) of the multiple of the weighted trays applied for at 18 cents per tray (plus GST), where the weighted trays is the sum of:</t>
    </r>
    <r>
      <rPr>
        <sz val="11"/>
        <color theme="1"/>
        <rFont val="Calibri"/>
        <family val="2"/>
        <scheme val="minor"/>
      </rPr>
      <t xml:space="preserve"> </t>
    </r>
  </si>
  <si>
    <t>Final fees are the greater of (i) $ 2,500 or (ii) the weighted trays approved multiplied by 18 cents per tray, (plus GST)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</si>
</sst>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$&quot;#,##0.00_);[Red]\(&quot;$&quot;#,##0.00\)"/>
    <numFmt numFmtId="165" formatCode="_(* #,##0.00_);_(* \(#,##0.00\);_(* &quot;-&quot;??_);_(@_)"/>
    <numFmt numFmtId="166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2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0" fillId="0" borderId="1" xfId="0" applyBorder="1"/>
    <xf numFmtId="166" fontId="1" fillId="2" borderId="1" xfId="1" applyNumberFormat="1" applyFont="1" applyFill="1" applyBorder="1" applyProtection="1">
      <protection locked="0"/>
    </xf>
    <xf numFmtId="166" fontId="0" fillId="0" borderId="1" xfId="1" applyNumberFormat="1" applyFont="1" applyBorder="1"/>
    <xf numFmtId="3" fontId="0" fillId="0" borderId="1" xfId="0" applyNumberFormat="1" applyBorder="1"/>
    <xf numFmtId="166" fontId="1" fillId="0" borderId="1" xfId="1" applyNumberFormat="1" applyFont="1" applyBorder="1"/>
    <xf numFmtId="164" fontId="1" fillId="0" borderId="1" xfId="0" applyNumberFormat="1" applyFont="1" applyBorder="1"/>
    <xf numFmtId="0" fontId="1" fillId="0" borderId="5" xfId="0" applyFont="1" applyBorder="1"/>
    <xf numFmtId="0" fontId="0" fillId="0" borderId="6" xfId="0" applyBorder="1"/>
    <xf numFmtId="0" fontId="0" fillId="0" borderId="5" xfId="0" applyBorder="1"/>
    <xf numFmtId="164" fontId="1" fillId="0" borderId="6" xfId="0" applyNumberFormat="1" applyFont="1" applyBorder="1"/>
    <xf numFmtId="0" fontId="6" fillId="0" borderId="5" xfId="0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0" fillId="3" borderId="2" xfId="0" applyFill="1" applyBorder="1"/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vertical="center"/>
    </xf>
    <xf numFmtId="164" fontId="7" fillId="4" borderId="8" xfId="0" applyNumberFormat="1" applyFont="1" applyFill="1" applyBorder="1" applyAlignment="1">
      <alignment vertical="center"/>
    </xf>
    <xf numFmtId="164" fontId="7" fillId="4" borderId="9" xfId="0" applyNumberFormat="1" applyFont="1" applyFill="1" applyBorder="1" applyAlignment="1">
      <alignment vertical="center"/>
    </xf>
    <xf numFmtId="0" fontId="3" fillId="0" borderId="0" xfId="0" applyFont="1"/>
    <xf numFmtId="0" fontId="0" fillId="0" borderId="0" xfId="0" applyFont="1"/>
    <xf numFmtId="0" fontId="8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tabSelected="1" zoomScale="115" zoomScaleNormal="115" workbookViewId="0">
      <selection activeCell="B9" sqref="B9"/>
    </sheetView>
  </sheetViews>
  <sheetFormatPr defaultRowHeight="15" x14ac:dyDescent="0.25"/>
  <cols>
    <col min="1" max="1" width="26.140625" customWidth="1"/>
    <col min="2" max="4" width="21.28515625" customWidth="1"/>
    <col min="5" max="5" width="25" customWidth="1"/>
  </cols>
  <sheetData>
    <row r="1" spans="1:4" ht="18.75" x14ac:dyDescent="0.3">
      <c r="A1" s="2" t="s">
        <v>21</v>
      </c>
    </row>
    <row r="2" spans="1:4" x14ac:dyDescent="0.25">
      <c r="A2" s="1"/>
    </row>
    <row r="3" spans="1:4" ht="18.75" x14ac:dyDescent="0.3">
      <c r="A3" s="3" t="s">
        <v>28</v>
      </c>
    </row>
    <row r="4" spans="1:4" ht="15.75" thickBot="1" x14ac:dyDescent="0.3"/>
    <row r="5" spans="1:4" ht="21.75" customHeight="1" x14ac:dyDescent="0.25">
      <c r="A5" s="17"/>
      <c r="B5" s="18" t="s">
        <v>23</v>
      </c>
      <c r="C5" s="18" t="s">
        <v>9</v>
      </c>
      <c r="D5" s="19" t="s">
        <v>22</v>
      </c>
    </row>
    <row r="6" spans="1:4" x14ac:dyDescent="0.25">
      <c r="A6" s="10" t="s">
        <v>0</v>
      </c>
      <c r="B6" s="5">
        <v>0</v>
      </c>
      <c r="C6" s="4"/>
      <c r="D6" s="11"/>
    </row>
    <row r="7" spans="1:4" x14ac:dyDescent="0.25">
      <c r="A7" s="12"/>
      <c r="B7" s="6"/>
      <c r="C7" s="4"/>
      <c r="D7" s="11"/>
    </row>
    <row r="8" spans="1:4" x14ac:dyDescent="0.25">
      <c r="A8" s="12" t="s">
        <v>1</v>
      </c>
      <c r="B8" s="6">
        <f>IF(Trays&gt;1500000,Trays-SUM(B9:$B$13),0)</f>
        <v>0</v>
      </c>
      <c r="C8" s="4"/>
      <c r="D8" s="11"/>
    </row>
    <row r="9" spans="1:4" x14ac:dyDescent="0.25">
      <c r="A9" s="12" t="s">
        <v>2</v>
      </c>
      <c r="B9" s="6">
        <f>IF(Trays&gt;1000000,MIN(Trays-SUM(B10:$B$13),500000),0)</f>
        <v>0</v>
      </c>
      <c r="C9" s="4"/>
      <c r="D9" s="11"/>
    </row>
    <row r="10" spans="1:4" x14ac:dyDescent="0.25">
      <c r="A10" s="12" t="s">
        <v>3</v>
      </c>
      <c r="B10" s="6">
        <f>IF(Trays&gt;500000,MIN(Trays-SUM(B11:$B$13),500000),0)</f>
        <v>0</v>
      </c>
      <c r="C10" s="4"/>
      <c r="D10" s="11"/>
    </row>
    <row r="11" spans="1:4" x14ac:dyDescent="0.25">
      <c r="A11" s="12" t="s">
        <v>4</v>
      </c>
      <c r="B11" s="6">
        <f>IF(Trays&gt;250000,MIN(Trays-SUM(B12:$B$13),250000),0)</f>
        <v>0</v>
      </c>
      <c r="C11" s="4"/>
      <c r="D11" s="11"/>
    </row>
    <row r="12" spans="1:4" x14ac:dyDescent="0.25">
      <c r="A12" s="12" t="s">
        <v>5</v>
      </c>
      <c r="B12" s="6">
        <f>IF(Trays&gt;100000,MIN(Trays-SUM(B13:$B$13),150000),0)</f>
        <v>0</v>
      </c>
      <c r="C12" s="4"/>
      <c r="D12" s="11"/>
    </row>
    <row r="13" spans="1:4" x14ac:dyDescent="0.25">
      <c r="A13" s="12" t="s">
        <v>6</v>
      </c>
      <c r="B13" s="6">
        <f>IF(Trays&gt;100000,100000,Trays)</f>
        <v>0</v>
      </c>
      <c r="C13" s="7"/>
      <c r="D13" s="11"/>
    </row>
    <row r="14" spans="1:4" x14ac:dyDescent="0.25">
      <c r="A14" s="10" t="s">
        <v>7</v>
      </c>
      <c r="B14" s="8">
        <f>(B13*1+B12*0.8+B11*0.5+B10*0.25+B9*0.05+B8*0.02)</f>
        <v>0</v>
      </c>
      <c r="C14" s="7"/>
      <c r="D14" s="11"/>
    </row>
    <row r="15" spans="1:4" ht="15" customHeight="1" x14ac:dyDescent="0.25">
      <c r="A15" s="12"/>
      <c r="B15" s="7"/>
      <c r="C15" s="7"/>
      <c r="D15" s="11"/>
    </row>
    <row r="16" spans="1:4" x14ac:dyDescent="0.25">
      <c r="A16" s="10" t="s">
        <v>24</v>
      </c>
      <c r="B16" s="9">
        <f>MAX(Weighted_Trays*0.18*0.3333,2500)</f>
        <v>2500</v>
      </c>
      <c r="C16" s="9">
        <f>MAX(Weighted_Trays*0.18*1,2500)</f>
        <v>2500</v>
      </c>
      <c r="D16" s="13">
        <f>MAX(Weighted_Trays*0.18*0.25,2500)</f>
        <v>2500</v>
      </c>
    </row>
    <row r="17" spans="1:4" x14ac:dyDescent="0.25">
      <c r="A17" s="14" t="s">
        <v>8</v>
      </c>
      <c r="B17" s="15">
        <f>Text4*0.15</f>
        <v>375</v>
      </c>
      <c r="C17" s="15">
        <f>C16*0.15</f>
        <v>375</v>
      </c>
      <c r="D17" s="16">
        <f>D16*0.15</f>
        <v>375</v>
      </c>
    </row>
    <row r="18" spans="1:4" ht="22.5" customHeight="1" thickBot="1" x14ac:dyDescent="0.3">
      <c r="A18" s="20" t="s">
        <v>25</v>
      </c>
      <c r="B18" s="21">
        <f>Text4+Text2</f>
        <v>2875</v>
      </c>
      <c r="C18" s="21">
        <f>C16+C17</f>
        <v>2875</v>
      </c>
      <c r="D18" s="22">
        <f>D16+D17</f>
        <v>2875</v>
      </c>
    </row>
    <row r="20" spans="1:4" x14ac:dyDescent="0.25">
      <c r="A20" s="23" t="s">
        <v>26</v>
      </c>
    </row>
    <row r="21" spans="1:4" s="24" customFormat="1" x14ac:dyDescent="0.25">
      <c r="A21" s="25" t="s">
        <v>29</v>
      </c>
    </row>
    <row r="22" spans="1:4" s="24" customFormat="1" x14ac:dyDescent="0.25">
      <c r="A22" s="26" t="s">
        <v>27</v>
      </c>
      <c r="B22" s="25" t="s">
        <v>10</v>
      </c>
    </row>
    <row r="23" spans="1:4" s="24" customFormat="1" x14ac:dyDescent="0.25">
      <c r="A23" s="27" t="s">
        <v>11</v>
      </c>
      <c r="B23" s="25" t="s">
        <v>12</v>
      </c>
    </row>
    <row r="24" spans="1:4" s="24" customFormat="1" x14ac:dyDescent="0.25">
      <c r="A24" s="27" t="s">
        <v>13</v>
      </c>
      <c r="B24" s="25" t="s">
        <v>14</v>
      </c>
    </row>
    <row r="25" spans="1:4" s="24" customFormat="1" x14ac:dyDescent="0.25">
      <c r="A25" s="27" t="s">
        <v>15</v>
      </c>
      <c r="B25" s="25" t="s">
        <v>16</v>
      </c>
    </row>
    <row r="26" spans="1:4" s="24" customFormat="1" x14ac:dyDescent="0.25">
      <c r="A26" s="27" t="s">
        <v>17</v>
      </c>
      <c r="B26" s="25" t="s">
        <v>18</v>
      </c>
    </row>
    <row r="27" spans="1:4" s="24" customFormat="1" x14ac:dyDescent="0.25">
      <c r="A27" s="27" t="s">
        <v>19</v>
      </c>
      <c r="B27" s="25" t="s">
        <v>20</v>
      </c>
    </row>
    <row r="28" spans="1:4" s="24" customFormat="1" x14ac:dyDescent="0.25"/>
    <row r="29" spans="1:4" s="24" customFormat="1" x14ac:dyDescent="0.25">
      <c r="A29" s="25" t="s">
        <v>30</v>
      </c>
    </row>
  </sheetData>
  <sheetProtection algorithmName="SHA-512" hashValue="pkB1HqtSdb/afklM6nxHUIqKwOJfB2R17fqMOteg9DV0t4NoNULMSf4GprluSwmq4YhDSr/wmREqOCYHtTEZ2w==" saltValue="TY39SkmsJvB9o5/Kf8Zhbw==" spinCount="100000" sheet="1" objects="1" scenarios="1"/>
  <pageMargins left="0.7" right="0.7" top="0.75" bottom="0.75" header="0.3" footer="0.3"/>
  <pageSetup paperSize="9" scale="92" orientation="landscape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Sheet1</vt:lpstr>
      <vt:lpstr>Sheet1!Text1</vt:lpstr>
      <vt:lpstr>Sheet1!Text2</vt:lpstr>
      <vt:lpstr>Sheet1!Text3</vt:lpstr>
      <vt:lpstr>Sheet1!Text4</vt:lpstr>
      <vt:lpstr>Sheet1!Trays</vt:lpstr>
      <vt:lpstr>Sheet1!Weighted_Trays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sparkadmin</dc:creator>
  <cp:lastModifiedBy>Amy Tewhetu</cp:lastModifiedBy>
  <cp:lastPrinted>2017-07-04T04:33:03Z</cp:lastPrinted>
  <dcterms:created xsi:type="dcterms:W3CDTF">2016-07-11T00:49:29Z</dcterms:created>
  <dcterms:modified xsi:type="dcterms:W3CDTF">2017-08-09T02:40:27Z</dcterms:modified>
</cp:coreProperties>
</file>